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366E5A-6C62-4DF2-9CE0-BF58C3FFCF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Qeyri-NeftSektoru" sheetId="1" r:id="rId1"/>
    <sheet name="NeftSektoru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I14" i="2" s="1"/>
  <c r="C32" i="2"/>
  <c r="C15" i="1"/>
  <c r="C32" i="1"/>
  <c r="C28" i="2"/>
  <c r="G14" i="2" l="1"/>
  <c r="F14" i="2" l="1"/>
  <c r="C26" i="2"/>
  <c r="C30" i="2"/>
  <c r="C34" i="2" l="1"/>
  <c r="C36" i="2" s="1"/>
  <c r="H14" i="2"/>
  <c r="J14" i="2" s="1"/>
  <c r="C26" i="1"/>
  <c r="F14" i="1" l="1"/>
  <c r="I14" i="1"/>
  <c r="K14" i="2"/>
  <c r="G14" i="1"/>
  <c r="C28" i="1"/>
  <c r="C30" i="1" l="1"/>
  <c r="C34" i="1" s="1"/>
  <c r="H14" i="1" l="1"/>
  <c r="J14" i="1" s="1"/>
  <c r="C36" i="1" l="1"/>
  <c r="K14" i="1" l="1"/>
</calcChain>
</file>

<file path=xl/sharedStrings.xml><?xml version="1.0" encoding="utf-8"?>
<sst xmlns="http://schemas.openxmlformats.org/spreadsheetml/2006/main" count="68" uniqueCount="33">
  <si>
    <t>Net</t>
  </si>
  <si>
    <t>Gəlir vergisi</t>
  </si>
  <si>
    <t>Sosial ayirma</t>
  </si>
  <si>
    <t>NET MƏBLƏGİ DAXİL ET</t>
  </si>
  <si>
    <t>GROSS MƏBLƏĞ =</t>
  </si>
  <si>
    <t>YOXLAMA</t>
  </si>
  <si>
    <t>Gross məbləği daxil et</t>
  </si>
  <si>
    <t>Net məbləğ</t>
  </si>
  <si>
    <t>Sosial ayırma 3%</t>
  </si>
  <si>
    <t>Cəmi çıxmalar</t>
  </si>
  <si>
    <t>Məbləğ</t>
  </si>
  <si>
    <t>Qeyd</t>
  </si>
  <si>
    <t>a</t>
  </si>
  <si>
    <t>b</t>
  </si>
  <si>
    <t>c</t>
  </si>
  <si>
    <t>Gross ----&gt;&gt; Nett</t>
  </si>
  <si>
    <t>Nett----&gt;&gt; Gross</t>
  </si>
  <si>
    <t>&lt;-- Yalnız bu rənglə işarələnmiş xanalara məlumat daxil etmək olar</t>
  </si>
  <si>
    <t>İşsizlik sigortasi</t>
  </si>
  <si>
    <t>İşsizlik sigorta</t>
  </si>
  <si>
    <t>d</t>
  </si>
  <si>
    <t>www.muhasibat.az</t>
  </si>
  <si>
    <t>Mühasibat portalı və mühasibat xidmətləri</t>
  </si>
  <si>
    <t>tel: 0502505258</t>
  </si>
  <si>
    <t>Müəllif Zaur Ismayılov</t>
  </si>
  <si>
    <t>Neft qaz sahəsində fəaliyyəti olan və dövlət sektoruna aid edilən vergi ödəyiciləri üçün</t>
  </si>
  <si>
    <t>Neft qaz sahəsində fəaliyyəti olmayan və qeyri-dövlət sektoruna aid edilən vergi ödəyiciləri üçün</t>
  </si>
  <si>
    <t>İcbari tibbi sigorta</t>
  </si>
  <si>
    <t>Icbari tibbi sigorta</t>
  </si>
  <si>
    <t>e</t>
  </si>
  <si>
    <t>f=b+c+d+e</t>
  </si>
  <si>
    <t>=a-f</t>
  </si>
  <si>
    <t>Net-gross ve gross net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</si>
</sst>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1"/>
    <xf numFmtId="4" fontId="2" fillId="2" borderId="1" xfId="1" applyNumberFormat="1"/>
    <xf numFmtId="0" fontId="3" fillId="3" borderId="2" xfId="2"/>
    <xf numFmtId="4" fontId="3" fillId="3" borderId="2" xfId="2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8" xfId="1" applyBorder="1"/>
    <xf numFmtId="4" fontId="0" fillId="0" borderId="0" xfId="0" applyNumberFormat="1"/>
    <xf numFmtId="0" fontId="4" fillId="3" borderId="8" xfId="3" applyBorder="1"/>
    <xf numFmtId="4" fontId="4" fillId="3" borderId="1" xfId="3" applyNumberFormat="1"/>
    <xf numFmtId="0" fontId="3" fillId="3" borderId="9" xfId="2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3" xfId="0" applyFont="1" applyBorder="1"/>
    <xf numFmtId="0" fontId="9" fillId="0" borderId="13" xfId="0" applyFont="1" applyBorder="1"/>
    <xf numFmtId="0" fontId="10" fillId="0" borderId="0" xfId="4"/>
    <xf numFmtId="0" fontId="8" fillId="0" borderId="0" xfId="0" applyFont="1"/>
    <xf numFmtId="4" fontId="4" fillId="0" borderId="0" xfId="3" applyNumberFormat="1" applyFill="1" applyBorder="1"/>
    <xf numFmtId="0" fontId="4" fillId="0" borderId="14" xfId="3" applyFill="1" applyBorder="1"/>
    <xf numFmtId="0" fontId="11" fillId="0" borderId="0" xfId="0" applyFont="1"/>
    <xf numFmtId="0" fontId="12" fillId="0" borderId="0" xfId="0" applyFont="1"/>
    <xf numFmtId="0" fontId="13" fillId="0" borderId="0" xfId="4" applyFont="1"/>
    <xf numFmtId="0" fontId="14" fillId="0" borderId="0" xfId="0" applyFont="1"/>
    <xf numFmtId="0" fontId="15" fillId="0" borderId="0" xfId="0" applyFont="1"/>
  </cellXfs>
  <cellStyles count="5">
    <cellStyle name="Calculation" xfId="3" builtinId="22"/>
    <cellStyle name="Hyperlink" xfId="4" builtinId="8"/>
    <cellStyle name="Input" xfId="1" builtinId="20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zoomScaleNormal="100" workbookViewId="0">
      <selection activeCell="A2" sqref="A2"/>
    </sheetView>
  </sheetViews>
  <sheetFormatPr defaultRowHeight="14.4" x14ac:dyDescent="0.3"/>
  <cols>
    <col min="2" max="2" width="21.77734375" bestFit="1" customWidth="1"/>
    <col min="3" max="3" width="20.5546875" customWidth="1"/>
    <col min="6" max="6" width="14.21875" customWidth="1"/>
    <col min="7" max="9" width="16.44140625" customWidth="1"/>
    <col min="10" max="10" width="15.21875" customWidth="1"/>
    <col min="12" max="12" width="14.5546875" customWidth="1"/>
  </cols>
  <sheetData>
    <row r="1" spans="1:12" ht="24" thickBot="1" x14ac:dyDescent="0.5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" x14ac:dyDescent="0.35">
      <c r="A2" s="33" t="s">
        <v>26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3">
      <c r="J3" s="1" t="s">
        <v>22</v>
      </c>
    </row>
    <row r="4" spans="1:12" s="31" customFormat="1" ht="15.6" x14ac:dyDescent="0.3">
      <c r="J4" s="30" t="s">
        <v>23</v>
      </c>
    </row>
    <row r="5" spans="1:12" x14ac:dyDescent="0.3">
      <c r="J5" s="26" t="s">
        <v>24</v>
      </c>
    </row>
    <row r="7" spans="1:12" x14ac:dyDescent="0.3">
      <c r="A7" s="1" t="s">
        <v>11</v>
      </c>
      <c r="B7" s="2"/>
      <c r="C7" t="s">
        <v>17</v>
      </c>
    </row>
    <row r="11" spans="1:12" ht="21" x14ac:dyDescent="0.4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3">
      <c r="B12" s="8"/>
      <c r="F12" t="s">
        <v>5</v>
      </c>
      <c r="L12" s="9"/>
    </row>
    <row r="13" spans="1:12" x14ac:dyDescent="0.3">
      <c r="B13" s="2" t="s">
        <v>3</v>
      </c>
      <c r="C13" s="3">
        <v>7500</v>
      </c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3">
      <c r="B14" s="8"/>
      <c r="F14" s="20">
        <f>IF(C15&lt;=8000,0,(C15-8000)*0.14)</f>
        <v>75.786666666666761</v>
      </c>
      <c r="G14" s="20">
        <f>IF(C15&lt;=200,C15*0.03,(C15-200)*0.1+6)</f>
        <v>840.13333333333344</v>
      </c>
      <c r="H14" s="20">
        <f>C15*0.5%</f>
        <v>42.706666666666671</v>
      </c>
      <c r="I14" s="20">
        <f>IF(C15&lt;8000,C15*0.01,(C15-8000)*0.005+80)</f>
        <v>82.706666666666663</v>
      </c>
      <c r="J14" s="20">
        <f>C15-F14-G14-H14-I14</f>
        <v>7500</v>
      </c>
      <c r="K14" s="23" t="b">
        <f>C13=J14</f>
        <v>1</v>
      </c>
      <c r="L14" s="9"/>
    </row>
    <row r="15" spans="1:12" x14ac:dyDescent="0.3">
      <c r="B15" s="4" t="s">
        <v>4</v>
      </c>
      <c r="C15" s="5">
        <f>IF(C13/0.955&lt;=200,C13/0.955,IF((C13-14)/0.895&lt;=8000,(C13-14)/0.885,(C13-1094)/0.75))</f>
        <v>8541.3333333333339</v>
      </c>
      <c r="L15" s="9"/>
    </row>
    <row r="16" spans="1:12" x14ac:dyDescent="0.3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4">
      <c r="B21" s="18" t="s">
        <v>15</v>
      </c>
      <c r="C21" s="6"/>
      <c r="D21" s="7"/>
    </row>
    <row r="22" spans="2:4" x14ac:dyDescent="0.3">
      <c r="B22" s="8"/>
      <c r="D22" s="9"/>
    </row>
    <row r="23" spans="2:4" x14ac:dyDescent="0.3">
      <c r="B23" s="8"/>
      <c r="C23" t="s">
        <v>10</v>
      </c>
      <c r="D23" s="21" t="s">
        <v>11</v>
      </c>
    </row>
    <row r="24" spans="2:4" x14ac:dyDescent="0.3">
      <c r="B24" s="10" t="s">
        <v>6</v>
      </c>
      <c r="C24" s="3">
        <v>8541.33</v>
      </c>
      <c r="D24" s="21" t="s">
        <v>12</v>
      </c>
    </row>
    <row r="25" spans="2:4" x14ac:dyDescent="0.3">
      <c r="B25" s="8"/>
      <c r="C25" s="11"/>
      <c r="D25" s="21"/>
    </row>
    <row r="26" spans="2:4" x14ac:dyDescent="0.3">
      <c r="B26" s="12" t="s">
        <v>1</v>
      </c>
      <c r="C26" s="13">
        <f>IF(C24&lt;=8000,0,(C24-8000)*0.14)</f>
        <v>75.786199999999994</v>
      </c>
      <c r="D26" s="21" t="s">
        <v>13</v>
      </c>
    </row>
    <row r="27" spans="2:4" x14ac:dyDescent="0.3">
      <c r="B27" s="8"/>
      <c r="C27" s="11"/>
      <c r="D27" s="21"/>
    </row>
    <row r="28" spans="2:4" x14ac:dyDescent="0.3">
      <c r="B28" s="12" t="s">
        <v>8</v>
      </c>
      <c r="C28" s="13">
        <f>IF(C24&lt;=200,C24*0.03,(C24-200)*0.1+6)</f>
        <v>840.13300000000004</v>
      </c>
      <c r="D28" s="21" t="s">
        <v>14</v>
      </c>
    </row>
    <row r="29" spans="2:4" x14ac:dyDescent="0.3">
      <c r="B29" s="29"/>
      <c r="C29" s="28"/>
      <c r="D29" s="21"/>
    </row>
    <row r="30" spans="2:4" x14ac:dyDescent="0.3">
      <c r="B30" s="12" t="s">
        <v>19</v>
      </c>
      <c r="C30" s="13">
        <f>C24*0.5%</f>
        <v>42.706650000000003</v>
      </c>
      <c r="D30" s="21" t="s">
        <v>20</v>
      </c>
    </row>
    <row r="31" spans="2:4" x14ac:dyDescent="0.3">
      <c r="B31" s="8"/>
      <c r="C31" s="11"/>
      <c r="D31" s="21"/>
    </row>
    <row r="32" spans="2:4" x14ac:dyDescent="0.3">
      <c r="B32" s="12" t="s">
        <v>28</v>
      </c>
      <c r="C32" s="13">
        <f>IF(C24&lt;8000,C24*0.01,(C24-8000)*0.005+80)</f>
        <v>82.706649999999996</v>
      </c>
      <c r="D32" s="21" t="s">
        <v>29</v>
      </c>
    </row>
    <row r="33" spans="2:4" x14ac:dyDescent="0.3">
      <c r="B33" s="8"/>
      <c r="C33" s="11"/>
      <c r="D33" s="21"/>
    </row>
    <row r="34" spans="2:4" x14ac:dyDescent="0.3">
      <c r="B34" s="12" t="s">
        <v>9</v>
      </c>
      <c r="C34" s="13">
        <f>C26+C28+C30+C32</f>
        <v>1041.3325</v>
      </c>
      <c r="D34" s="22" t="s">
        <v>30</v>
      </c>
    </row>
    <row r="35" spans="2:4" x14ac:dyDescent="0.3">
      <c r="B35" s="8"/>
      <c r="C35" s="11"/>
      <c r="D35" s="21"/>
    </row>
    <row r="36" spans="2:4" x14ac:dyDescent="0.3">
      <c r="B36" s="14" t="s">
        <v>7</v>
      </c>
      <c r="C36" s="5">
        <f>C24-C34</f>
        <v>7499.9974999999995</v>
      </c>
      <c r="D36" s="22" t="s">
        <v>31</v>
      </c>
    </row>
    <row r="37" spans="2:4" x14ac:dyDescent="0.3">
      <c r="B37" s="8"/>
      <c r="D37" s="9"/>
    </row>
    <row r="38" spans="2:4" x14ac:dyDescent="0.3">
      <c r="B38" s="15"/>
      <c r="C38" s="16"/>
      <c r="D38" s="17"/>
    </row>
    <row r="46" spans="2:4" ht="17.399999999999999" x14ac:dyDescent="0.35">
      <c r="B46" s="34"/>
    </row>
  </sheetData>
  <hyperlinks>
    <hyperlink ref="J5" r:id="rId1" display="zaur" xr:uid="{00000000-0004-0000-0000-000000000000}"/>
    <hyperlink ref="J2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showGridLines="0" zoomScaleNormal="100" workbookViewId="0">
      <selection activeCell="A2" sqref="A2"/>
    </sheetView>
  </sheetViews>
  <sheetFormatPr defaultRowHeight="14.4" x14ac:dyDescent="0.3"/>
  <cols>
    <col min="2" max="2" width="21.77734375" bestFit="1" customWidth="1"/>
    <col min="3" max="3" width="20.5546875" customWidth="1"/>
    <col min="6" max="6" width="14.21875" customWidth="1"/>
    <col min="7" max="9" width="16.44140625" customWidth="1"/>
    <col min="10" max="10" width="15.21875" customWidth="1"/>
    <col min="12" max="12" width="14.5546875" customWidth="1"/>
  </cols>
  <sheetData>
    <row r="1" spans="1:12" ht="24" thickBot="1" x14ac:dyDescent="0.5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" x14ac:dyDescent="0.35">
      <c r="A2" s="33" t="s">
        <v>25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3">
      <c r="J3" s="1" t="s">
        <v>22</v>
      </c>
    </row>
    <row r="4" spans="1:12" s="31" customFormat="1" ht="15.6" x14ac:dyDescent="0.3">
      <c r="J4" s="30" t="s">
        <v>23</v>
      </c>
    </row>
    <row r="5" spans="1:12" x14ac:dyDescent="0.3">
      <c r="J5" s="26" t="s">
        <v>24</v>
      </c>
    </row>
    <row r="7" spans="1:12" x14ac:dyDescent="0.3">
      <c r="A7" s="1" t="s">
        <v>11</v>
      </c>
      <c r="B7" s="2"/>
      <c r="C7" t="s">
        <v>17</v>
      </c>
    </row>
    <row r="11" spans="1:12" ht="21" x14ac:dyDescent="0.4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3">
      <c r="B12" s="8"/>
      <c r="F12" t="s">
        <v>5</v>
      </c>
      <c r="L12" s="9"/>
    </row>
    <row r="13" spans="1:12" x14ac:dyDescent="0.3">
      <c r="B13" s="2" t="s">
        <v>3</v>
      </c>
      <c r="C13" s="3">
        <v>10000</v>
      </c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3">
      <c r="B14" s="8"/>
      <c r="F14" s="20">
        <f>IF(C15&lt;200,0,IF(C15&lt;2500,(C15-200)*0.14,350+(C15-2500)*0.25))</f>
        <v>3191.5492957746483</v>
      </c>
      <c r="G14" s="20">
        <f>C15*0.03</f>
        <v>415.98591549295776</v>
      </c>
      <c r="H14" s="20">
        <f>C15*0.5%</f>
        <v>69.330985915492974</v>
      </c>
      <c r="I14" s="20">
        <f>IF(C15&lt;8000,C15*0.02,(C15-8000)*0.005+160)</f>
        <v>189.33098591549296</v>
      </c>
      <c r="J14" s="20">
        <f>C15-F14-G14-H14-I14</f>
        <v>10000.000000000002</v>
      </c>
      <c r="K14" s="23" t="b">
        <f>C13=J14</f>
        <v>1</v>
      </c>
      <c r="L14" s="9"/>
    </row>
    <row r="15" spans="1:12" x14ac:dyDescent="0.3">
      <c r="B15" s="4" t="s">
        <v>4</v>
      </c>
      <c r="C15" s="5">
        <f>IF(C13/0.945&lt;=200,C13/0.945,IF((C13-28)/0.805&lt;=2500,(C13-28)/0.805,IF((C13-275)/0.695&lt;=8000,(C13-275)/0.695,(C13-155)/0.71)))</f>
        <v>13866.197183098593</v>
      </c>
      <c r="L15" s="9"/>
    </row>
    <row r="16" spans="1:12" x14ac:dyDescent="0.3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4">
      <c r="B21" s="18" t="s">
        <v>15</v>
      </c>
      <c r="C21" s="6"/>
      <c r="D21" s="7"/>
    </row>
    <row r="22" spans="2:4" x14ac:dyDescent="0.3">
      <c r="B22" s="8"/>
      <c r="D22" s="9"/>
    </row>
    <row r="23" spans="2:4" x14ac:dyDescent="0.3">
      <c r="B23" s="8"/>
      <c r="C23" t="s">
        <v>10</v>
      </c>
      <c r="D23" s="21" t="s">
        <v>11</v>
      </c>
    </row>
    <row r="24" spans="2:4" x14ac:dyDescent="0.3">
      <c r="B24" s="10" t="s">
        <v>6</v>
      </c>
      <c r="C24" s="3">
        <v>10717.27</v>
      </c>
      <c r="D24" s="21" t="s">
        <v>12</v>
      </c>
    </row>
    <row r="25" spans="2:4" x14ac:dyDescent="0.3">
      <c r="B25" s="8"/>
      <c r="C25" s="11"/>
      <c r="D25" s="21"/>
    </row>
    <row r="26" spans="2:4" x14ac:dyDescent="0.3">
      <c r="B26" s="12" t="s">
        <v>1</v>
      </c>
      <c r="C26" s="13">
        <f>IF(C24&lt;200,0,IF(C24&lt;2500,(C24-200)*0.14,350+(C24-2500)*0.25))</f>
        <v>2404.3175000000001</v>
      </c>
      <c r="D26" s="21" t="s">
        <v>13</v>
      </c>
    </row>
    <row r="27" spans="2:4" x14ac:dyDescent="0.3">
      <c r="B27" s="8"/>
      <c r="C27" s="11"/>
      <c r="D27" s="21"/>
    </row>
    <row r="28" spans="2:4" x14ac:dyDescent="0.3">
      <c r="B28" s="12" t="s">
        <v>8</v>
      </c>
      <c r="C28" s="13">
        <f>C24*0.03</f>
        <v>321.5181</v>
      </c>
      <c r="D28" s="21" t="s">
        <v>14</v>
      </c>
    </row>
    <row r="29" spans="2:4" x14ac:dyDescent="0.3">
      <c r="B29" s="29"/>
      <c r="C29" s="28"/>
      <c r="D29" s="21"/>
    </row>
    <row r="30" spans="2:4" x14ac:dyDescent="0.3">
      <c r="B30" s="12" t="s">
        <v>19</v>
      </c>
      <c r="C30" s="13">
        <f>C24*0.5%</f>
        <v>53.586350000000003</v>
      </c>
      <c r="D30" s="21" t="s">
        <v>20</v>
      </c>
    </row>
    <row r="31" spans="2:4" x14ac:dyDescent="0.3">
      <c r="B31" s="8"/>
      <c r="C31" s="11"/>
      <c r="D31" s="21"/>
    </row>
    <row r="32" spans="2:4" x14ac:dyDescent="0.3">
      <c r="B32" s="12" t="s">
        <v>28</v>
      </c>
      <c r="C32" s="13">
        <f>IF(C24&lt;8000,C24*0.02,(C24-8000)*0.005+160)</f>
        <v>173.58635000000001</v>
      </c>
      <c r="D32" s="21" t="s">
        <v>29</v>
      </c>
    </row>
    <row r="33" spans="2:4" x14ac:dyDescent="0.3">
      <c r="B33" s="8"/>
      <c r="C33" s="11"/>
      <c r="D33" s="21"/>
    </row>
    <row r="34" spans="2:4" x14ac:dyDescent="0.3">
      <c r="B34" s="12" t="s">
        <v>9</v>
      </c>
      <c r="C34" s="13">
        <f>C26+C28+C30+C32</f>
        <v>2953.0083000000004</v>
      </c>
      <c r="D34" s="22" t="s">
        <v>30</v>
      </c>
    </row>
    <row r="35" spans="2:4" x14ac:dyDescent="0.3">
      <c r="B35" s="8"/>
      <c r="C35" s="11"/>
      <c r="D35" s="21"/>
    </row>
    <row r="36" spans="2:4" x14ac:dyDescent="0.3">
      <c r="B36" s="14" t="s">
        <v>7</v>
      </c>
      <c r="C36" s="5">
        <f>C24-C34</f>
        <v>7764.2617</v>
      </c>
      <c r="D36" s="22" t="s">
        <v>31</v>
      </c>
    </row>
    <row r="37" spans="2:4" x14ac:dyDescent="0.3">
      <c r="B37" s="8"/>
      <c r="D37" s="9"/>
    </row>
    <row r="38" spans="2:4" x14ac:dyDescent="0.3">
      <c r="B38" s="15"/>
      <c r="C38" s="16"/>
      <c r="D38" s="17"/>
    </row>
    <row r="44" spans="2:4" ht="17.399999999999999" x14ac:dyDescent="0.35">
      <c r="B44" s="34"/>
    </row>
  </sheetData>
  <hyperlinks>
    <hyperlink ref="J5" r:id="rId1" display="zaur" xr:uid="{00000000-0004-0000-0100-000000000000}"/>
    <hyperlink ref="J2" r:id="rId2" xr:uid="{00000000-0004-0000-01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Qeyri-NeftSektoru</vt:lpstr>
      <vt:lpstr>NeftSektoru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zismayilov</dc:creator>
  <cp:lastModifiedBy>user</cp:lastModifiedBy>
  <cp:lastPrinted>2013-06-07T04:30:06Z</cp:lastPrinted>
  <dcterms:created xsi:type="dcterms:W3CDTF">2010-11-25T08:25:52Z</dcterms:created>
  <dcterms:modified xsi:type="dcterms:W3CDTF">2021-01-06T06:48:48Z</dcterms:modified>
</cp:coreProperties>
</file>