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970" windowHeight="4575"/>
  </bookViews>
  <sheets>
    <sheet name="Yanvar 2019" sheetId="16" r:id="rId1"/>
    <sheet name="Sheet1" sheetId="17" state="hidden" r:id="rId2"/>
  </sheets>
  <calcPr calcId="162913"/>
</workbook>
</file>

<file path=xl/calcChain.xml><?xml version="1.0" encoding="utf-8"?>
<calcChain xmlns="http://schemas.openxmlformats.org/spreadsheetml/2006/main">
  <c r="I16" i="16" l="1"/>
  <c r="L16" i="16" s="1"/>
  <c r="Q16" i="16" s="1"/>
  <c r="I15" i="16"/>
  <c r="L15" i="16" s="1"/>
  <c r="I14" i="16"/>
  <c r="I13" i="16"/>
  <c r="I12" i="16"/>
  <c r="L14" i="16"/>
  <c r="L13" i="16"/>
  <c r="P16" i="16" l="1"/>
  <c r="L12" i="16"/>
  <c r="M12" i="16" l="1"/>
  <c r="P12" i="16"/>
  <c r="Q12" i="16"/>
  <c r="N12" i="16"/>
  <c r="G8" i="17"/>
  <c r="G6" i="17"/>
  <c r="G11" i="17" s="1"/>
  <c r="H11" i="17"/>
  <c r="H9" i="17"/>
  <c r="H7" i="17"/>
  <c r="H6" i="17"/>
  <c r="H8" i="17"/>
  <c r="P13" i="16" l="1"/>
  <c r="Q13" i="16"/>
  <c r="P15" i="16"/>
  <c r="Q15" i="16"/>
  <c r="Q14" i="16"/>
  <c r="P14" i="16"/>
  <c r="M16" i="16"/>
  <c r="O16" i="16"/>
  <c r="N16" i="16"/>
  <c r="O15" i="16"/>
  <c r="N15" i="16"/>
  <c r="M15" i="16"/>
  <c r="O14" i="16"/>
  <c r="N14" i="16"/>
  <c r="M14" i="16"/>
  <c r="O13" i="16"/>
  <c r="N13" i="16"/>
  <c r="M13" i="16"/>
  <c r="H17" i="16"/>
  <c r="G17" i="16"/>
  <c r="F17" i="16"/>
  <c r="P17" i="16" l="1"/>
  <c r="R23" i="16" s="1"/>
  <c r="R15" i="16"/>
  <c r="S15" i="16" s="1"/>
  <c r="R13" i="16"/>
  <c r="S13" i="16" s="1"/>
  <c r="Q17" i="16"/>
  <c r="R24" i="16" s="1"/>
  <c r="R16" i="16"/>
  <c r="S16" i="16" s="1"/>
  <c r="L17" i="16"/>
  <c r="R14" i="16"/>
  <c r="S14" i="16" s="1"/>
  <c r="I17" i="16"/>
  <c r="N17" i="16" l="1"/>
  <c r="R21" i="16" s="1"/>
  <c r="O12" i="16"/>
  <c r="O17" i="16" s="1"/>
  <c r="R22" i="16" s="1"/>
  <c r="R19" i="16"/>
  <c r="R12" i="16" l="1"/>
  <c r="S12" i="16" s="1"/>
  <c r="S17" i="16" s="1"/>
  <c r="M17" i="16"/>
  <c r="R20" i="16" s="1"/>
  <c r="R17" i="16" l="1"/>
</calcChain>
</file>

<file path=xl/sharedStrings.xml><?xml version="1.0" encoding="utf-8"?>
<sst xmlns="http://schemas.openxmlformats.org/spreadsheetml/2006/main" count="59" uniqueCount="53">
  <si>
    <t>№</t>
  </si>
  <si>
    <t>Soyadi, adı, atasının adı</t>
  </si>
  <si>
    <t>Vəzifəsi</t>
  </si>
  <si>
    <t>HESABLANIB</t>
  </si>
  <si>
    <t>CƏMİ</t>
  </si>
  <si>
    <t>Direktor</t>
  </si>
  <si>
    <t>Cəmi</t>
  </si>
  <si>
    <t>Əmək haqqı</t>
  </si>
  <si>
    <t>faktiki iş saatları</t>
  </si>
  <si>
    <t>CƏMİ tutulmuşdur</t>
  </si>
  <si>
    <t>Ödənilməli Məbləğ</t>
  </si>
  <si>
    <t>Məzuniyyət</t>
  </si>
  <si>
    <t>Mükafat</t>
  </si>
  <si>
    <t>,</t>
  </si>
  <si>
    <t>Mühasib</t>
  </si>
  <si>
    <t>Xəzinədar</t>
  </si>
  <si>
    <t>Baş Mühasib</t>
  </si>
  <si>
    <t>hesablanmış əmək haqqı</t>
  </si>
  <si>
    <t>Məmmədov Məmməd Məmməd oğlu</t>
  </si>
  <si>
    <t>Əliyev Əli Əli oğlu</t>
  </si>
  <si>
    <t>Həsənov Həsən Həsən oğlu</t>
  </si>
  <si>
    <t>Sürücü</t>
  </si>
  <si>
    <t>Əhmədov Əhməd Əhməd oğlu</t>
  </si>
  <si>
    <t>Piriyev Piri Piri oğlu</t>
  </si>
  <si>
    <t>FİN</t>
  </si>
  <si>
    <t>1F1F1F1</t>
  </si>
  <si>
    <t>2A2A2A2</t>
  </si>
  <si>
    <t>3B3B3B</t>
  </si>
  <si>
    <t>4D4D4D4</t>
  </si>
  <si>
    <t>5R5R5RR</t>
  </si>
  <si>
    <t>www.muhasibat.az</t>
  </si>
  <si>
    <t xml:space="preserve"> "Mühasibat.Az" MMC-nin    Direktoru </t>
  </si>
  <si>
    <t xml:space="preserve">M.M.Məmmədov </t>
  </si>
  <si>
    <t>Əmək Haqqı fondu</t>
  </si>
  <si>
    <t>İ.S.H.       0,5%</t>
  </si>
  <si>
    <t>Gəlir vergisi</t>
  </si>
  <si>
    <t>Pensiya Fondu 3%</t>
  </si>
  <si>
    <t xml:space="preserve">İşsizlkdən Sığorta Haqqı(sığortaolunan tərəfindən) </t>
  </si>
  <si>
    <t xml:space="preserve">İşsizlkdən Sığorta Haqqı (sığortaedən tərəfindən) </t>
  </si>
  <si>
    <t>Mühasibat.Az MMC</t>
  </si>
  <si>
    <t>Pensiya Fondu 22%</t>
  </si>
  <si>
    <t>İşçinin aldığı net əmək haqqı</t>
  </si>
  <si>
    <t>Mühasibat xidmətləri</t>
  </si>
  <si>
    <t>+994 50 250 52 58</t>
  </si>
  <si>
    <t>TUTULMUŞDUR</t>
  </si>
  <si>
    <t>Pensiya Fondu (İşçidən tutulan)</t>
  </si>
  <si>
    <t>Pensiya Fondu (İşəgötürən tərəfindən)</t>
  </si>
  <si>
    <t xml:space="preserve">                     2019-ci ilin Yanvar  ayı üçün hesablanmış əmək haqqı                                                                                                                                                                                                                                                                                                                        Cədvəli </t>
  </si>
  <si>
    <t>(Neft-qaz sahəsində fəaliyyəti olmayan və qeyri-dövlət sektoruna aid edilən vergi ödəyiciləri uzrə )</t>
  </si>
  <si>
    <t xml:space="preserve">Pensiya Fondu </t>
  </si>
  <si>
    <t>İşəgötürən tərəfindən</t>
  </si>
  <si>
    <t>ayın iş saatları</t>
  </si>
  <si>
    <t xml:space="preserve">İşsizlikdən Sığorta Haqqı (sığortaedən tərəfindən)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</si>
</sst>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charset val="204"/>
      <scheme val="minor"/>
    </font>
    <font>
      <b/>
      <i/>
      <u/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1">
    <xf numFmtId="0" fontId="0" fillId="0" borderId="0" xfId="0"/>
    <xf numFmtId="17" fontId="4" fillId="0" borderId="0" xfId="0" applyNumberFormat="1" applyFont="1" applyBorder="1" applyAlignment="1">
      <alignment horizontal="center" wrapText="1"/>
    </xf>
    <xf numFmtId="0" fontId="5" fillId="0" borderId="0" xfId="0" applyFont="1"/>
    <xf numFmtId="17" fontId="4" fillId="0" borderId="0" xfId="0" applyNumberFormat="1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2" fontId="4" fillId="0" borderId="2" xfId="0" applyNumberFormat="1" applyFont="1" applyBorder="1" applyAlignment="1">
      <alignment wrapText="1"/>
    </xf>
    <xf numFmtId="4" fontId="4" fillId="0" borderId="2" xfId="1" applyNumberFormat="1" applyFont="1" applyFill="1" applyBorder="1" applyAlignment="1">
      <alignment wrapText="1"/>
    </xf>
    <xf numFmtId="0" fontId="5" fillId="2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2" fontId="4" fillId="0" borderId="0" xfId="0" applyNumberFormat="1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Fill="1" applyBorder="1"/>
    <xf numFmtId="164" fontId="5" fillId="0" borderId="2" xfId="1" applyFont="1" applyBorder="1" applyAlignment="1">
      <alignment wrapText="1"/>
    </xf>
    <xf numFmtId="164" fontId="4" fillId="0" borderId="2" xfId="1" applyFont="1" applyFill="1" applyBorder="1" applyAlignment="1">
      <alignment wrapText="1"/>
    </xf>
    <xf numFmtId="0" fontId="5" fillId="0" borderId="2" xfId="0" applyFont="1" applyBorder="1" applyAlignment="1">
      <alignment horizontal="left" vertical="center" wrapText="1"/>
    </xf>
    <xf numFmtId="164" fontId="2" fillId="0" borderId="16" xfId="1" applyFont="1" applyBorder="1" applyAlignment="1">
      <alignment wrapText="1"/>
    </xf>
    <xf numFmtId="1" fontId="2" fillId="0" borderId="16" xfId="0" applyNumberFormat="1" applyFont="1" applyBorder="1" applyAlignment="1">
      <alignment horizontal="center" wrapText="1"/>
    </xf>
    <xf numFmtId="2" fontId="2" fillId="0" borderId="16" xfId="0" applyNumberFormat="1" applyFont="1" applyBorder="1" applyAlignment="1">
      <alignment wrapText="1"/>
    </xf>
    <xf numFmtId="2" fontId="2" fillId="0" borderId="17" xfId="0" applyNumberFormat="1" applyFont="1" applyBorder="1" applyAlignment="1">
      <alignment wrapText="1"/>
    </xf>
    <xf numFmtId="0" fontId="7" fillId="0" borderId="0" xfId="0" applyFont="1"/>
    <xf numFmtId="0" fontId="9" fillId="0" borderId="0" xfId="2" applyFont="1"/>
    <xf numFmtId="0" fontId="4" fillId="0" borderId="0" xfId="0" applyFont="1" applyAlignment="1"/>
    <xf numFmtId="2" fontId="4" fillId="0" borderId="0" xfId="0" applyNumberFormat="1" applyFont="1" applyAlignment="1"/>
    <xf numFmtId="2" fontId="2" fillId="0" borderId="0" xfId="0" applyNumberFormat="1" applyFont="1" applyAlignment="1"/>
    <xf numFmtId="2" fontId="10" fillId="0" borderId="0" xfId="0" applyNumberFormat="1" applyFont="1" applyAlignment="1"/>
    <xf numFmtId="2" fontId="2" fillId="0" borderId="2" xfId="0" applyNumberFormat="1" applyFont="1" applyBorder="1" applyAlignment="1">
      <alignment wrapText="1"/>
    </xf>
    <xf numFmtId="2" fontId="2" fillId="0" borderId="13" xfId="0" applyNumberFormat="1" applyFont="1" applyBorder="1" applyAlignment="1">
      <alignment wrapText="1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2" fontId="12" fillId="0" borderId="0" xfId="0" applyNumberFormat="1" applyFont="1" applyAlignment="1">
      <alignment horizontal="right"/>
    </xf>
    <xf numFmtId="2" fontId="12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/>
    <xf numFmtId="49" fontId="5" fillId="0" borderId="0" xfId="0" applyNumberFormat="1" applyFont="1"/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9" fontId="5" fillId="0" borderId="0" xfId="0" applyNumberFormat="1" applyFont="1"/>
    <xf numFmtId="2" fontId="7" fillId="0" borderId="0" xfId="0" applyNumberFormat="1" applyFont="1"/>
    <xf numFmtId="0" fontId="4" fillId="2" borderId="0" xfId="0" applyFont="1" applyFill="1" applyAlignment="1">
      <alignment horizontal="left"/>
    </xf>
    <xf numFmtId="2" fontId="7" fillId="2" borderId="0" xfId="0" applyNumberFormat="1" applyFont="1" applyFill="1"/>
    <xf numFmtId="17" fontId="11" fillId="0" borderId="0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7" fontId="13" fillId="0" borderId="0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2" fillId="0" borderId="0" xfId="0" applyFont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hasibat.a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9"/>
  <sheetViews>
    <sheetView tabSelected="1" topLeftCell="D1" workbookViewId="0">
      <selection activeCell="K24" sqref="K24:O24"/>
    </sheetView>
  </sheetViews>
  <sheetFormatPr defaultRowHeight="15.75" x14ac:dyDescent="0.25"/>
  <cols>
    <col min="1" max="1" width="1.28515625" style="2" customWidth="1"/>
    <col min="2" max="2" width="2.7109375" style="2" customWidth="1"/>
    <col min="3" max="3" width="35.5703125" style="2" customWidth="1"/>
    <col min="4" max="4" width="11.140625" style="2" bestFit="1" customWidth="1"/>
    <col min="5" max="5" width="13.7109375" style="2" bestFit="1" customWidth="1"/>
    <col min="6" max="6" width="13.5703125" style="2" bestFit="1" customWidth="1"/>
    <col min="7" max="7" width="8.42578125" style="2" customWidth="1"/>
    <col min="8" max="8" width="8.7109375" style="2" customWidth="1"/>
    <col min="9" max="9" width="13.140625" style="2" customWidth="1"/>
    <col min="10" max="10" width="9.5703125" style="2" customWidth="1"/>
    <col min="11" max="11" width="12" style="2" customWidth="1"/>
    <col min="12" max="12" width="9.7109375" style="2" customWidth="1"/>
    <col min="13" max="13" width="9" style="2" customWidth="1"/>
    <col min="14" max="14" width="9.5703125" style="2" customWidth="1"/>
    <col min="15" max="15" width="10.7109375" style="2" customWidth="1"/>
    <col min="16" max="16" width="9.42578125" style="2" hidden="1" customWidth="1"/>
    <col min="17" max="17" width="11.42578125" style="2" hidden="1" customWidth="1"/>
    <col min="18" max="18" width="13.42578125" style="2" customWidth="1"/>
    <col min="19" max="19" width="12.5703125" style="2" customWidth="1"/>
    <col min="20" max="16384" width="9.140625" style="2"/>
  </cols>
  <sheetData>
    <row r="2" spans="2:20" x14ac:dyDescent="0.25">
      <c r="C2" s="29" t="s">
        <v>30</v>
      </c>
      <c r="G2" s="52"/>
    </row>
    <row r="3" spans="2:20" x14ac:dyDescent="0.25">
      <c r="C3" s="2" t="s">
        <v>42</v>
      </c>
    </row>
    <row r="4" spans="2:20" x14ac:dyDescent="0.25">
      <c r="C4" s="48" t="s">
        <v>43</v>
      </c>
    </row>
    <row r="6" spans="2:20" ht="20.25" x14ac:dyDescent="0.3">
      <c r="B6" s="56" t="s">
        <v>39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spans="2:20" ht="39" customHeight="1" x14ac:dyDescent="0.3">
      <c r="B7" s="56" t="s">
        <v>47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spans="2:20" x14ac:dyDescent="0.25">
      <c r="B8" s="66" t="s">
        <v>48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</row>
    <row r="9" spans="2:20" ht="16.5" thickBot="1" x14ac:dyDescent="0.3">
      <c r="B9" s="3"/>
      <c r="C9" s="3"/>
      <c r="D9" s="3"/>
      <c r="E9" s="1"/>
      <c r="F9" s="1"/>
      <c r="G9" s="1"/>
      <c r="H9" s="1"/>
      <c r="I9" s="1"/>
      <c r="J9" s="1"/>
      <c r="K9" s="1"/>
      <c r="L9" s="1"/>
      <c r="M9" s="1"/>
      <c r="N9" s="1"/>
      <c r="O9" s="3"/>
      <c r="P9" s="3"/>
      <c r="Q9" s="3"/>
      <c r="R9" s="3"/>
      <c r="S9" s="3"/>
    </row>
    <row r="10" spans="2:20" x14ac:dyDescent="0.25">
      <c r="B10" s="57" t="s">
        <v>0</v>
      </c>
      <c r="C10" s="59" t="s">
        <v>1</v>
      </c>
      <c r="D10" s="59" t="s">
        <v>24</v>
      </c>
      <c r="E10" s="61" t="s">
        <v>2</v>
      </c>
      <c r="F10" s="61" t="s">
        <v>7</v>
      </c>
      <c r="G10" s="63" t="s">
        <v>3</v>
      </c>
      <c r="H10" s="64"/>
      <c r="I10" s="64"/>
      <c r="J10" s="64"/>
      <c r="K10" s="65"/>
      <c r="L10" s="76" t="s">
        <v>4</v>
      </c>
      <c r="M10" s="67" t="s">
        <v>44</v>
      </c>
      <c r="N10" s="67"/>
      <c r="O10" s="67"/>
      <c r="P10" s="67" t="s">
        <v>50</v>
      </c>
      <c r="Q10" s="67"/>
      <c r="R10" s="59" t="s">
        <v>9</v>
      </c>
      <c r="S10" s="69" t="s">
        <v>10</v>
      </c>
    </row>
    <row r="11" spans="2:20" ht="47.25" x14ac:dyDescent="0.25">
      <c r="B11" s="58"/>
      <c r="C11" s="60"/>
      <c r="D11" s="60"/>
      <c r="E11" s="62"/>
      <c r="F11" s="62"/>
      <c r="G11" s="4" t="s">
        <v>51</v>
      </c>
      <c r="H11" s="4" t="s">
        <v>8</v>
      </c>
      <c r="I11" s="4" t="s">
        <v>17</v>
      </c>
      <c r="J11" s="4" t="s">
        <v>12</v>
      </c>
      <c r="K11" s="4" t="s">
        <v>11</v>
      </c>
      <c r="L11" s="77"/>
      <c r="M11" s="4" t="s">
        <v>35</v>
      </c>
      <c r="N11" s="4" t="s">
        <v>36</v>
      </c>
      <c r="O11" s="4" t="s">
        <v>34</v>
      </c>
      <c r="P11" s="51" t="s">
        <v>49</v>
      </c>
      <c r="Q11" s="51" t="s">
        <v>34</v>
      </c>
      <c r="R11" s="60"/>
      <c r="S11" s="70"/>
    </row>
    <row r="12" spans="2:20" x14ac:dyDescent="0.25">
      <c r="B12" s="5">
        <v>1</v>
      </c>
      <c r="C12" s="23" t="s">
        <v>18</v>
      </c>
      <c r="D12" s="23" t="s">
        <v>25</v>
      </c>
      <c r="E12" s="6" t="s">
        <v>5</v>
      </c>
      <c r="F12" s="21">
        <v>8500</v>
      </c>
      <c r="G12" s="7">
        <v>160</v>
      </c>
      <c r="H12" s="7">
        <v>165</v>
      </c>
      <c r="I12" s="8">
        <f>F12/G12*H12</f>
        <v>8765.625</v>
      </c>
      <c r="J12" s="8"/>
      <c r="K12" s="8"/>
      <c r="L12" s="34">
        <f>SUM(I12:K12)</f>
        <v>8765.625</v>
      </c>
      <c r="M12" s="9">
        <f>IF(L12&lt;=8000,0,IF(L12&gt;=8000,(L12-8000)*14%))</f>
        <v>107.18750000000001</v>
      </c>
      <c r="N12" s="9">
        <f>IF(L12&lt;=200,L12*3%,IF(L12&gt;200,6+(L12-200)*10%))</f>
        <v>862.5625</v>
      </c>
      <c r="O12" s="8">
        <f>L12*0.5%</f>
        <v>43.828125</v>
      </c>
      <c r="P12" s="9">
        <f>IF(L12&lt;=200,L12*22%,IF(L12&gt;200,44+(L12-200)*15%))</f>
        <v>1328.84375</v>
      </c>
      <c r="Q12" s="8">
        <f>L12*0.5%</f>
        <v>43.828125</v>
      </c>
      <c r="R12" s="8">
        <f>M12+O12+N12</f>
        <v>1013.578125</v>
      </c>
      <c r="S12" s="35">
        <f>L12-R12</f>
        <v>7752.046875</v>
      </c>
      <c r="T12" s="10"/>
    </row>
    <row r="13" spans="2:20" x14ac:dyDescent="0.25">
      <c r="B13" s="5">
        <v>2</v>
      </c>
      <c r="C13" s="23" t="s">
        <v>19</v>
      </c>
      <c r="D13" s="23" t="s">
        <v>26</v>
      </c>
      <c r="E13" s="11" t="s">
        <v>16</v>
      </c>
      <c r="F13" s="22">
        <v>3000</v>
      </c>
      <c r="G13" s="7">
        <v>160</v>
      </c>
      <c r="H13" s="7">
        <v>160</v>
      </c>
      <c r="I13" s="8">
        <f t="shared" ref="I13:I16" si="0">F13/G13*H13</f>
        <v>3000</v>
      </c>
      <c r="J13" s="8"/>
      <c r="K13" s="8"/>
      <c r="L13" s="34">
        <f t="shared" ref="L13:L16" si="1">SUM(I13:K13)</f>
        <v>3000</v>
      </c>
      <c r="M13" s="9">
        <f t="shared" ref="M13:M16" si="2">IF(L13&lt;=8000,0,IF(L13&gt;=8000,(L13-8000)*14%))</f>
        <v>0</v>
      </c>
      <c r="N13" s="9">
        <f t="shared" ref="N13:N16" si="3">IF(L13&lt;=200,L13*3%,IF(L13&gt;200,6+(L13-200)*10%))</f>
        <v>286</v>
      </c>
      <c r="O13" s="8">
        <f t="shared" ref="O13:O16" si="4">L13*0.5%</f>
        <v>15</v>
      </c>
      <c r="P13" s="9">
        <f>IF(L13&lt;=200,L13*22%,IF(L13&gt;200,44+(L13-200)*15%))</f>
        <v>464</v>
      </c>
      <c r="Q13" s="8">
        <f>L13*0.5%</f>
        <v>15</v>
      </c>
      <c r="R13" s="8">
        <f>M13+O13+N13</f>
        <v>301</v>
      </c>
      <c r="S13" s="35">
        <f>L13-R13</f>
        <v>2699</v>
      </c>
      <c r="T13" s="10"/>
    </row>
    <row r="14" spans="2:20" x14ac:dyDescent="0.25">
      <c r="B14" s="5">
        <v>3</v>
      </c>
      <c r="C14" s="23" t="s">
        <v>20</v>
      </c>
      <c r="D14" s="23" t="s">
        <v>27</v>
      </c>
      <c r="E14" s="6" t="s">
        <v>14</v>
      </c>
      <c r="F14" s="21">
        <v>2000</v>
      </c>
      <c r="G14" s="7">
        <v>160</v>
      </c>
      <c r="H14" s="7">
        <v>160</v>
      </c>
      <c r="I14" s="8">
        <f t="shared" si="0"/>
        <v>2000</v>
      </c>
      <c r="J14" s="8"/>
      <c r="K14" s="8"/>
      <c r="L14" s="34">
        <f t="shared" si="1"/>
        <v>2000</v>
      </c>
      <c r="M14" s="9">
        <f t="shared" si="2"/>
        <v>0</v>
      </c>
      <c r="N14" s="9">
        <f t="shared" si="3"/>
        <v>186</v>
      </c>
      <c r="O14" s="8">
        <f t="shared" si="4"/>
        <v>10</v>
      </c>
      <c r="P14" s="9">
        <f>IF(L14&lt;=200,L14*22%,IF(L14&gt;200,44+(L14-200)*15%))</f>
        <v>314</v>
      </c>
      <c r="Q14" s="8">
        <f>L14*0.5%</f>
        <v>10</v>
      </c>
      <c r="R14" s="8">
        <f>M14+O14+N14</f>
        <v>196</v>
      </c>
      <c r="S14" s="35">
        <f>L14-R14</f>
        <v>1804</v>
      </c>
      <c r="T14" s="10"/>
    </row>
    <row r="15" spans="2:20" x14ac:dyDescent="0.25">
      <c r="B15" s="5">
        <v>4</v>
      </c>
      <c r="C15" s="23" t="s">
        <v>22</v>
      </c>
      <c r="D15" s="23" t="s">
        <v>28</v>
      </c>
      <c r="E15" s="6" t="s">
        <v>15</v>
      </c>
      <c r="F15" s="21">
        <v>1000</v>
      </c>
      <c r="G15" s="7">
        <v>160</v>
      </c>
      <c r="H15" s="7">
        <v>140</v>
      </c>
      <c r="I15" s="8">
        <f t="shared" si="0"/>
        <v>875</v>
      </c>
      <c r="J15" s="8"/>
      <c r="K15" s="8"/>
      <c r="L15" s="34">
        <f t="shared" si="1"/>
        <v>875</v>
      </c>
      <c r="M15" s="9">
        <f t="shared" si="2"/>
        <v>0</v>
      </c>
      <c r="N15" s="9">
        <f t="shared" si="3"/>
        <v>73.5</v>
      </c>
      <c r="O15" s="8">
        <f t="shared" si="4"/>
        <v>4.375</v>
      </c>
      <c r="P15" s="9">
        <f>IF(L15&lt;=200,L15*22%,IF(L15&gt;200,44+(L15-200)*15%))</f>
        <v>145.25</v>
      </c>
      <c r="Q15" s="8">
        <f>L15*0.5%</f>
        <v>4.375</v>
      </c>
      <c r="R15" s="8">
        <f>M15+O15+N15</f>
        <v>77.875</v>
      </c>
      <c r="S15" s="35">
        <f>L15-R15</f>
        <v>797.125</v>
      </c>
      <c r="T15" s="10"/>
    </row>
    <row r="16" spans="2:20" x14ac:dyDescent="0.25">
      <c r="B16" s="5">
        <v>5</v>
      </c>
      <c r="C16" s="23" t="s">
        <v>23</v>
      </c>
      <c r="D16" s="23" t="s">
        <v>29</v>
      </c>
      <c r="E16" s="6" t="s">
        <v>21</v>
      </c>
      <c r="F16" s="21">
        <v>500</v>
      </c>
      <c r="G16" s="7">
        <v>160</v>
      </c>
      <c r="H16" s="7">
        <v>160</v>
      </c>
      <c r="I16" s="8">
        <f t="shared" si="0"/>
        <v>500</v>
      </c>
      <c r="J16" s="8"/>
      <c r="K16" s="8"/>
      <c r="L16" s="34">
        <f t="shared" si="1"/>
        <v>500</v>
      </c>
      <c r="M16" s="9">
        <f t="shared" si="2"/>
        <v>0</v>
      </c>
      <c r="N16" s="9">
        <f t="shared" si="3"/>
        <v>36</v>
      </c>
      <c r="O16" s="8">
        <f t="shared" si="4"/>
        <v>2.5</v>
      </c>
      <c r="P16" s="9">
        <f>IF(L16&lt;=200,L16*22%,IF(L16&gt;200,44+(L16-200)*15%))</f>
        <v>89</v>
      </c>
      <c r="Q16" s="8">
        <f>L16*0.5%</f>
        <v>2.5</v>
      </c>
      <c r="R16" s="8">
        <f>M16+O16+N16</f>
        <v>38.5</v>
      </c>
      <c r="S16" s="35">
        <f>L16-R16</f>
        <v>461.5</v>
      </c>
      <c r="T16" s="10"/>
    </row>
    <row r="17" spans="2:19" s="28" customFormat="1" ht="16.5" thickBot="1" x14ac:dyDescent="0.3">
      <c r="B17" s="71" t="s">
        <v>6</v>
      </c>
      <c r="C17" s="72"/>
      <c r="D17" s="72"/>
      <c r="E17" s="73"/>
      <c r="F17" s="24">
        <f>SUM(F12:F16)</f>
        <v>15000</v>
      </c>
      <c r="G17" s="25">
        <f>SUM(G12:G16)</f>
        <v>800</v>
      </c>
      <c r="H17" s="25">
        <f>SUM(H12:H16)</f>
        <v>785</v>
      </c>
      <c r="I17" s="26">
        <f>SUM(I12:I16)</f>
        <v>15140.625</v>
      </c>
      <c r="J17" s="26"/>
      <c r="K17" s="26"/>
      <c r="L17" s="26">
        <f t="shared" ref="L17:S17" si="5">SUM(L12:L16)</f>
        <v>15140.625</v>
      </c>
      <c r="M17" s="26">
        <f t="shared" si="5"/>
        <v>107.18750000000001</v>
      </c>
      <c r="N17" s="26">
        <f t="shared" si="5"/>
        <v>1444.0625</v>
      </c>
      <c r="O17" s="26">
        <f t="shared" si="5"/>
        <v>75.703125</v>
      </c>
      <c r="P17" s="26">
        <f t="shared" si="5"/>
        <v>2341.09375</v>
      </c>
      <c r="Q17" s="26">
        <f t="shared" si="5"/>
        <v>75.703125</v>
      </c>
      <c r="R17" s="26">
        <f t="shared" si="5"/>
        <v>1626.953125</v>
      </c>
      <c r="S17" s="27">
        <f t="shared" si="5"/>
        <v>13513.671875</v>
      </c>
    </row>
    <row r="18" spans="2:19" x14ac:dyDescent="0.25">
      <c r="B18" s="12"/>
      <c r="C18" s="12"/>
      <c r="D18" s="12"/>
      <c r="E18" s="13"/>
      <c r="F18" s="14"/>
      <c r="G18" s="12"/>
      <c r="H18" s="12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2:19" x14ac:dyDescent="0.25">
      <c r="B19" s="15"/>
      <c r="C19" s="16"/>
      <c r="D19" s="16"/>
      <c r="E19" s="17"/>
      <c r="F19" s="14"/>
      <c r="G19" s="12"/>
      <c r="H19" s="12"/>
      <c r="I19" s="30"/>
      <c r="J19" s="30"/>
      <c r="K19" s="78" t="s">
        <v>33</v>
      </c>
      <c r="L19" s="78"/>
      <c r="M19" s="78"/>
      <c r="N19" s="78"/>
      <c r="O19" s="78"/>
      <c r="P19" s="50"/>
      <c r="Q19" s="50"/>
      <c r="R19" s="33">
        <f>L17</f>
        <v>15140.625</v>
      </c>
      <c r="S19" s="31"/>
    </row>
    <row r="20" spans="2:19" x14ac:dyDescent="0.25">
      <c r="B20" s="15"/>
      <c r="C20" s="16"/>
      <c r="D20" s="16"/>
      <c r="E20" s="17"/>
      <c r="F20" s="14"/>
      <c r="G20" s="12"/>
      <c r="H20" s="15"/>
      <c r="I20" s="30"/>
      <c r="J20" s="30"/>
      <c r="K20" s="75" t="s">
        <v>35</v>
      </c>
      <c r="L20" s="75"/>
      <c r="M20" s="75"/>
      <c r="N20" s="75"/>
      <c r="O20" s="75"/>
      <c r="P20" s="49"/>
      <c r="Q20" s="49"/>
      <c r="R20" s="32">
        <f>M17</f>
        <v>107.18750000000001</v>
      </c>
      <c r="S20" s="31"/>
    </row>
    <row r="21" spans="2:19" x14ac:dyDescent="0.25">
      <c r="B21" s="15"/>
      <c r="C21" s="16"/>
      <c r="D21" s="16"/>
      <c r="E21" s="18"/>
      <c r="F21" s="19"/>
      <c r="G21" s="18"/>
      <c r="H21" s="18"/>
      <c r="I21" s="30"/>
      <c r="J21" s="30"/>
      <c r="K21" s="75" t="s">
        <v>45</v>
      </c>
      <c r="L21" s="75"/>
      <c r="M21" s="75"/>
      <c r="N21" s="75"/>
      <c r="O21" s="75"/>
      <c r="P21" s="49"/>
      <c r="Q21" s="49"/>
      <c r="R21" s="32">
        <f>N17</f>
        <v>1444.0625</v>
      </c>
      <c r="S21" s="31"/>
    </row>
    <row r="22" spans="2:19" x14ac:dyDescent="0.25">
      <c r="B22" s="12"/>
      <c r="C22" s="18"/>
      <c r="D22" s="18"/>
      <c r="E22" s="18"/>
      <c r="F22" s="19"/>
      <c r="G22" s="20"/>
      <c r="H22" s="20"/>
      <c r="I22" s="30"/>
      <c r="J22" s="30"/>
      <c r="K22" s="75" t="s">
        <v>37</v>
      </c>
      <c r="L22" s="75"/>
      <c r="M22" s="75"/>
      <c r="N22" s="75"/>
      <c r="O22" s="75"/>
      <c r="P22" s="49"/>
      <c r="Q22" s="49"/>
      <c r="R22" s="53">
        <f>O17</f>
        <v>75.703125</v>
      </c>
      <c r="S22" s="31"/>
    </row>
    <row r="23" spans="2:19" x14ac:dyDescent="0.25">
      <c r="K23" s="79" t="s">
        <v>46</v>
      </c>
      <c r="L23" s="79"/>
      <c r="M23" s="79"/>
      <c r="N23" s="79"/>
      <c r="O23" s="79"/>
      <c r="P23" s="54"/>
      <c r="Q23" s="54"/>
      <c r="R23" s="55">
        <f>P17</f>
        <v>2341.09375</v>
      </c>
    </row>
    <row r="24" spans="2:19" x14ac:dyDescent="0.25">
      <c r="K24" s="75" t="s">
        <v>52</v>
      </c>
      <c r="L24" s="75"/>
      <c r="M24" s="75"/>
      <c r="N24" s="75"/>
      <c r="O24" s="75"/>
      <c r="P24" s="49"/>
      <c r="Q24" s="49"/>
      <c r="R24" s="53">
        <f>Q17</f>
        <v>75.703125</v>
      </c>
    </row>
    <row r="25" spans="2:19" x14ac:dyDescent="0.25">
      <c r="E25" s="74"/>
      <c r="F25" s="74"/>
      <c r="G25" s="74"/>
      <c r="H25" s="74"/>
    </row>
    <row r="27" spans="2:19" x14ac:dyDescent="0.25">
      <c r="R27" s="2" t="s">
        <v>13</v>
      </c>
    </row>
    <row r="28" spans="2:19" x14ac:dyDescent="0.25">
      <c r="C28" s="46" t="s">
        <v>31</v>
      </c>
      <c r="D28" s="47"/>
      <c r="E28" s="47"/>
    </row>
    <row r="29" spans="2:19" x14ac:dyDescent="0.25">
      <c r="C29" s="68" t="s">
        <v>32</v>
      </c>
      <c r="D29" s="68"/>
      <c r="E29" s="68"/>
    </row>
  </sheetData>
  <mergeCells count="23">
    <mergeCell ref="C29:E29"/>
    <mergeCell ref="R10:R11"/>
    <mergeCell ref="S10:S11"/>
    <mergeCell ref="B17:E17"/>
    <mergeCell ref="E25:H25"/>
    <mergeCell ref="K24:O24"/>
    <mergeCell ref="L10:L11"/>
    <mergeCell ref="M10:O10"/>
    <mergeCell ref="D10:D11"/>
    <mergeCell ref="K19:O19"/>
    <mergeCell ref="K20:O20"/>
    <mergeCell ref="K21:O21"/>
    <mergeCell ref="K22:O22"/>
    <mergeCell ref="K23:O23"/>
    <mergeCell ref="B7:S7"/>
    <mergeCell ref="B6:S6"/>
    <mergeCell ref="B10:B11"/>
    <mergeCell ref="C10:C11"/>
    <mergeCell ref="E10:E11"/>
    <mergeCell ref="F10:F11"/>
    <mergeCell ref="G10:K10"/>
    <mergeCell ref="B8:S8"/>
    <mergeCell ref="P10:Q10"/>
  </mergeCells>
  <hyperlinks>
    <hyperlink ref="C2" r:id="rId1"/>
  </hyperlinks>
  <pageMargins left="0.25" right="0.25" top="0.75" bottom="0.75" header="0.3" footer="0.3"/>
  <pageSetup paperSize="9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1"/>
  <sheetViews>
    <sheetView workbookViewId="0">
      <selection activeCell="B9" sqref="B9:F9"/>
    </sheetView>
  </sheetViews>
  <sheetFormatPr defaultRowHeight="15" x14ac:dyDescent="0.25"/>
  <cols>
    <col min="2" max="2" width="14.5703125" customWidth="1"/>
    <col min="3" max="3" width="10.140625" customWidth="1"/>
    <col min="7" max="7" width="15.28515625" style="43" customWidth="1"/>
    <col min="8" max="8" width="18.7109375" customWidth="1"/>
  </cols>
  <sheetData>
    <row r="3" spans="2:8" x14ac:dyDescent="0.25">
      <c r="B3" s="36"/>
      <c r="C3" s="36"/>
      <c r="D3" s="36"/>
      <c r="E3" s="36"/>
      <c r="F3" s="36"/>
      <c r="G3" s="38">
        <v>2017</v>
      </c>
      <c r="H3" s="37">
        <v>2018</v>
      </c>
    </row>
    <row r="4" spans="2:8" ht="15.75" x14ac:dyDescent="0.25">
      <c r="B4" s="78" t="s">
        <v>33</v>
      </c>
      <c r="C4" s="78"/>
      <c r="D4" s="78"/>
      <c r="E4" s="78"/>
      <c r="F4" s="78"/>
      <c r="G4" s="39">
        <v>500</v>
      </c>
      <c r="H4" s="33">
        <v>500</v>
      </c>
    </row>
    <row r="5" spans="2:8" ht="15.75" x14ac:dyDescent="0.25">
      <c r="B5" s="75" t="s">
        <v>35</v>
      </c>
      <c r="C5" s="75"/>
      <c r="D5" s="75"/>
      <c r="E5" s="75"/>
      <c r="F5" s="75"/>
      <c r="G5" s="40">
        <v>48.3</v>
      </c>
      <c r="H5" s="32">
        <v>45.78</v>
      </c>
    </row>
    <row r="6" spans="2:8" ht="15.75" x14ac:dyDescent="0.25">
      <c r="B6" s="75" t="s">
        <v>36</v>
      </c>
      <c r="C6" s="75"/>
      <c r="D6" s="75"/>
      <c r="E6" s="75"/>
      <c r="F6" s="75"/>
      <c r="G6" s="40">
        <f>G4*0.03</f>
        <v>15</v>
      </c>
      <c r="H6" s="32">
        <f>H4*0.03</f>
        <v>15</v>
      </c>
    </row>
    <row r="7" spans="2:8" ht="15.75" x14ac:dyDescent="0.25">
      <c r="B7" s="75" t="s">
        <v>37</v>
      </c>
      <c r="C7" s="75"/>
      <c r="D7" s="75"/>
      <c r="E7" s="75"/>
      <c r="F7" s="75"/>
      <c r="G7" s="41">
        <v>0</v>
      </c>
      <c r="H7" s="28">
        <f>H4*0.5%</f>
        <v>2.5</v>
      </c>
    </row>
    <row r="8" spans="2:8" ht="15.75" x14ac:dyDescent="0.25">
      <c r="B8" s="75" t="s">
        <v>40</v>
      </c>
      <c r="C8" s="75"/>
      <c r="D8" s="75"/>
      <c r="E8" s="75"/>
      <c r="F8" s="75"/>
      <c r="G8" s="42">
        <f>G4*22%</f>
        <v>110</v>
      </c>
      <c r="H8" s="28">
        <f>H4*22%</f>
        <v>110</v>
      </c>
    </row>
    <row r="9" spans="2:8" ht="15.75" x14ac:dyDescent="0.25">
      <c r="B9" s="75" t="s">
        <v>38</v>
      </c>
      <c r="C9" s="75"/>
      <c r="D9" s="75"/>
      <c r="E9" s="75"/>
      <c r="F9" s="75"/>
      <c r="G9" s="42">
        <v>0</v>
      </c>
      <c r="H9" s="28">
        <f>H4*0.5%</f>
        <v>2.5</v>
      </c>
    </row>
    <row r="11" spans="2:8" ht="15.75" x14ac:dyDescent="0.25">
      <c r="B11" s="80" t="s">
        <v>41</v>
      </c>
      <c r="C11" s="80"/>
      <c r="D11" s="80"/>
      <c r="E11" s="80"/>
      <c r="F11" s="80"/>
      <c r="G11" s="44">
        <f>G4-G5-G6-G7</f>
        <v>436.7</v>
      </c>
      <c r="H11" s="45">
        <f>H4-H5-H6-H7</f>
        <v>436.72</v>
      </c>
    </row>
  </sheetData>
  <mergeCells count="7">
    <mergeCell ref="B11:F11"/>
    <mergeCell ref="B4:F4"/>
    <mergeCell ref="B5:F5"/>
    <mergeCell ref="B6:F6"/>
    <mergeCell ref="B7:F7"/>
    <mergeCell ref="B8:F8"/>
    <mergeCell ref="B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Yanvar 2019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2018-12-24T05:36:25Z</dcterms:modified>
</cp:coreProperties>
</file>